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6EBC5B8-3F35-4AD9-AC68-536AF5AEF5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N28" i="1" s="1"/>
  <c r="H26" i="1"/>
  <c r="H24" i="1"/>
  <c r="H20" i="1"/>
  <c r="K20" i="1" s="1"/>
  <c r="H18" i="1"/>
  <c r="H16" i="1"/>
  <c r="L16" i="1" s="1"/>
  <c r="H14" i="1"/>
  <c r="L14" i="1" s="1"/>
  <c r="H12" i="1"/>
  <c r="L12" i="1" s="1"/>
  <c r="N12" i="1" s="1"/>
  <c r="G28" i="1"/>
  <c r="G26" i="1"/>
  <c r="G24" i="1"/>
  <c r="G20" i="1"/>
  <c r="M20" i="1"/>
  <c r="G18" i="1"/>
  <c r="G16" i="1"/>
  <c r="G14" i="1"/>
  <c r="M14" i="1"/>
  <c r="G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L26" i="1"/>
  <c r="N26" i="1" s="1"/>
  <c r="F22" i="1"/>
  <c r="D22" i="1"/>
  <c r="K26" i="1"/>
  <c r="M28" i="1" l="1"/>
  <c r="K28" i="1"/>
  <c r="M26" i="1"/>
  <c r="M24" i="1"/>
  <c r="K24" i="1"/>
  <c r="L24" i="1"/>
  <c r="N24" i="1" s="1"/>
  <c r="L18" i="1"/>
  <c r="K18" i="1"/>
  <c r="M18" i="1"/>
  <c r="N18" i="1"/>
  <c r="M16" i="1"/>
  <c r="K16" i="1"/>
  <c r="N14" i="1"/>
  <c r="K14" i="1"/>
  <c r="M12" i="1"/>
  <c r="K12" i="1"/>
  <c r="G22" i="1"/>
  <c r="M22" i="1" s="1"/>
  <c r="J22" i="1"/>
  <c r="I22" i="1"/>
  <c r="N10" i="1"/>
  <c r="H22" i="1"/>
  <c r="N16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<sst xmlns="http://schemas.openxmlformats.org/spreadsheetml/2006/main" count="31" uniqueCount="28">
  <si>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</si>
  <si>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</si>
  <si>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</si>
  <si>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</si>
  <si>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</si>
  <si>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</si>
  <si>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</si>
  <si>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</si>
  <si>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</si>
  <si>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</si>
  <si>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</si>
  <si>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</si>
  <si>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</si>
  <si>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</si>
  <si>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</si>
  <si>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</si>
  <si>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</si>
  <si>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</si>
  <si>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</si>
  <si>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</si>
  <si>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</si>
  <si>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</si>
  <si>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 xml:space="preserve">Explanation of variances 2025/26 – pro forma </t>
  </si>
  <si>
    <t>PLEASE NOTE</t>
  </si>
  <si>
    <t>In 2024-5 the Parish Council received £6302 in grants, £32.57 in wayleaves and £3.72 in Bank interest.  In 2025-6 it received £475.00 in grants, £32.57 in wayleaves, £4.26 in  bank interest and a VAT refund covering a claim for both years of £4300.67</t>
  </si>
  <si>
    <t>n 2024-5 the council spent £22307.38 against an income of £26738.29.  In 2025 -6 the council spent £22307.38 against an income of £26212.50</t>
  </si>
  <si>
    <t>In 2024-5 the parish council paid out £29.95 on defirillator supplies, £320 to the 217 bus group (now defunct as the service has been taken on by the Cumberland Council), £317.34 on a facility called 'Reg's Round'. £186.72 on bus shelter cleaning, £177 on noticeboard repairs, £6400 on grass cutting, £2650 on donations to local causes, £25 on an amenity called 'Barkers Meadow', £3992.76 on purchasing equipment for a local emergency response team, £310  on a new public bench, £2154.29 on VAT, £100 internal audit fee, £80 obtaining documents from Land Registy, £257.60 on insurance, £315.99 on professional subscription, £35 Information Commissioners fee, £230 on training, £61.20 website subs, £210 external audit fee, £186 on room rental for meetings and the remainder on general administraton, postage, stationery, stamps and mileage,   In 2025 - 26 the council spent £895.64 on Reg;s Round, £154.05 on bus shelter cleaning, £6700 on grass cutting (including some new areas to cut), £1990 on donations to local causes, £180 on Barkers Meadow, £1597.18 on VAT, £100 internal audit fee, £328.56 on professioal subscription, £236.25 on external audit fee, £120 website upgrade and subscription, £300 insurance, £35 information commissioners fee, £124.90 on new email addresses (gov.uk) for parish councillors, £220.50 on room rental for meetings (more meetings held this year) and the remainder on general office expenses, stamps, stationery , mileage etc.</t>
  </si>
  <si>
    <t xml:space="preserve">For both years these are the amounts carried forward in the current account.  A VAT refund of £4300.67 in 25/26 had increased the amount held in the account.  £1749.98 is ringfenced for future spending on Regs Round, £220.05 for defibrillator supplies and £32.24 for expenditure relating to the Emergency Response Group.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</si>
</sst>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B21" workbookViewId="0">
      <selection activeCell="N25" sqref="N25"/>
    </sheetView>
  </sheetViews>
  <sheetFormatPr defaultColWidth="9.08984375" defaultRowHeight="14" x14ac:dyDescent="0.3"/>
  <cols>
    <col min="1" max="1" width="20.08984375" style="2" customWidth="1"/>
    <col min="2" max="2" width="11" style="2" customWidth="1"/>
    <col min="3" max="3" width="32.54296875" style="2" customWidth="1"/>
    <col min="4" max="4" width="9.08984375" style="2"/>
    <col min="5" max="5" width="3.36328125" style="2" customWidth="1"/>
    <col min="6" max="6" width="9.08984375" style="2"/>
    <col min="7" max="7" width="10.08984375" style="2" customWidth="1"/>
    <col min="8" max="8" width="12.453125" style="2" customWidth="1"/>
    <col min="9" max="11" width="9.08984375" style="2" hidden="1" customWidth="1"/>
    <col min="12" max="12" width="13.36328125" style="2" customWidth="1"/>
    <col min="13" max="13" width="13.90625" style="2" bestFit="1" customWidth="1"/>
    <col min="14" max="14" width="50.453125" style="11" bestFit="1" customWidth="1"/>
    <col min="15" max="15" width="86" style="2" bestFit="1" customWidth="1"/>
    <col min="16" max="16384" width="9.08984375" style="2"/>
  </cols>
  <sheetData>
    <row r="1" spans="1:15" ht="18" x14ac:dyDescent="0.3">
      <c r="A1" s="27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5" x14ac:dyDescent="0.3">
      <c r="A2" s="23" t="s">
        <v>12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3">
      <c r="A3" s="1" t="s">
        <v>15</v>
      </c>
    </row>
    <row r="4" spans="1:15" ht="79.5" customHeight="1" x14ac:dyDescent="0.3">
      <c r="A4" s="24" t="s">
        <v>20</v>
      </c>
      <c r="B4" s="25"/>
      <c r="C4" s="25"/>
      <c r="D4" s="25"/>
      <c r="E4" s="25"/>
      <c r="F4" s="25"/>
      <c r="G4" s="25"/>
      <c r="H4" s="25"/>
    </row>
    <row r="5" spans="1:15" x14ac:dyDescent="0.3">
      <c r="A5" s="1" t="s">
        <v>17</v>
      </c>
    </row>
    <row r="6" spans="1:15" x14ac:dyDescent="0.3">
      <c r="A6" s="17"/>
      <c r="D6" s="3"/>
      <c r="F6" s="3"/>
      <c r="O6" s="16"/>
    </row>
    <row r="7" spans="1:15" ht="56" x14ac:dyDescent="0.3">
      <c r="D7" s="18">
        <v>2026</v>
      </c>
      <c r="E7" s="16"/>
      <c r="F7" s="18">
        <v>2025</v>
      </c>
      <c r="G7" s="18" t="s">
        <v>0</v>
      </c>
      <c r="H7" s="18" t="s">
        <v>0</v>
      </c>
      <c r="I7" s="18"/>
      <c r="J7" s="18"/>
      <c r="K7" s="18"/>
      <c r="L7" s="29" t="s">
        <v>11</v>
      </c>
      <c r="M7" s="30"/>
      <c r="N7" s="20" t="s">
        <v>16</v>
      </c>
      <c r="O7" s="19" t="s">
        <v>21</v>
      </c>
    </row>
    <row r="8" spans="1:15" x14ac:dyDescent="0.3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4.5" thickBot="1" x14ac:dyDescent="0.35">
      <c r="D9" s="3"/>
      <c r="E9" s="3"/>
      <c r="O9" s="11"/>
    </row>
    <row r="10" spans="1:15" ht="30" customHeight="1" thickBot="1" x14ac:dyDescent="0.35">
      <c r="A10" s="28" t="s">
        <v>2</v>
      </c>
      <c r="B10" s="28"/>
      <c r="C10" s="28"/>
      <c r="D10" s="7">
        <v>15638</v>
      </c>
      <c r="F10" s="7">
        <v>11207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5" thickBot="1" x14ac:dyDescent="0.35">
      <c r="D11" s="4"/>
      <c r="F11" s="4"/>
      <c r="O11" s="11"/>
    </row>
    <row r="12" spans="1:15" ht="14.5" thickBot="1" x14ac:dyDescent="0.35">
      <c r="A12" s="31" t="s">
        <v>13</v>
      </c>
      <c r="B12" s="32"/>
      <c r="C12" s="33"/>
      <c r="D12" s="7">
        <v>21400</v>
      </c>
      <c r="F12" s="7">
        <v>20400</v>
      </c>
      <c r="G12" s="4">
        <f>D12-F12</f>
        <v>1000</v>
      </c>
      <c r="H12" s="5">
        <f>IF((D12&gt;F12),(D12-F12)/F12,IF(D12&lt;F12,-(D12-F12)/F12,IF(D12=F12,0)))</f>
        <v>4.9019607843137254E-2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5" thickBot="1" x14ac:dyDescent="0.35">
      <c r="D13" s="4"/>
      <c r="F13" s="4"/>
      <c r="G13" s="4"/>
      <c r="H13" s="5"/>
      <c r="K13" s="3"/>
      <c r="L13" s="3"/>
      <c r="M13" s="3"/>
      <c r="O13" s="11"/>
    </row>
    <row r="14" spans="1:15" ht="14.5" thickBot="1" x14ac:dyDescent="0.35">
      <c r="A14" s="26" t="s">
        <v>3</v>
      </c>
      <c r="B14" s="26"/>
      <c r="C14" s="26"/>
      <c r="D14" s="7">
        <v>4812</v>
      </c>
      <c r="F14" s="7">
        <v>6338</v>
      </c>
      <c r="G14" s="4">
        <f>D14-F14</f>
        <v>-1526</v>
      </c>
      <c r="H14" s="5">
        <f>IF((D14&gt;F14),(D14-F14)/F14,IF(D14&lt;F14,-(D14-F14)/F14,IF(D14=F14,0)))</f>
        <v>0.24076995897759546</v>
      </c>
      <c r="I14" s="2">
        <f>IF(D14-F14&lt;500,0,IF(D14-F14&gt;500,1,IF(D14-F14=500,1)))</f>
        <v>0</v>
      </c>
      <c r="J14" s="2">
        <f>IF(F14-D14&lt;500,0,IF(F14-D14&gt;500,1,IF(F14-D14=500,1)))</f>
        <v>1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tr">
        <f>IF((L14="YES")*AND(I14+J14&lt;1),"Explanation not required, difference less than £500"," ")</f>
        <v xml:space="preserve"> </v>
      </c>
      <c r="O14" s="12"/>
    </row>
    <row r="15" spans="1:15" ht="70.5" thickBot="1" x14ac:dyDescent="0.35">
      <c r="D15" s="4"/>
      <c r="F15" s="4"/>
      <c r="G15" s="4"/>
      <c r="H15" s="5"/>
      <c r="K15" s="3"/>
      <c r="L15" s="3"/>
      <c r="M15" s="3"/>
      <c r="N15" s="11" t="s">
        <v>24</v>
      </c>
      <c r="O15" s="11"/>
    </row>
    <row r="16" spans="1:15" ht="14.5" thickBot="1" x14ac:dyDescent="0.35">
      <c r="A16" s="26" t="s">
        <v>4</v>
      </c>
      <c r="B16" s="26"/>
      <c r="C16" s="26"/>
      <c r="D16" s="7">
        <v>3961</v>
      </c>
      <c r="F16" s="7">
        <v>4028</v>
      </c>
      <c r="G16" s="4">
        <f>D16-F16</f>
        <v>-67</v>
      </c>
      <c r="H16" s="5">
        <f>IF((D16&gt;F16),(D16-F16)/F16,IF(D16&lt;F16,-(D16-F16)/F16,IF(D16=F16,0)))</f>
        <v>1.6633565044687191E-2</v>
      </c>
      <c r="I16" s="2">
        <f>IF(D16-F16&lt;500,0,IF(D16-F16&gt;500,1,IF(D16-F16=500,1)))</f>
        <v>0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/>
    </row>
    <row r="17" spans="1:23" ht="14.5" thickBot="1" x14ac:dyDescent="0.35">
      <c r="D17" s="4"/>
      <c r="F17" s="4"/>
      <c r="G17" s="4"/>
      <c r="H17" s="5"/>
      <c r="K17" s="3"/>
      <c r="L17" s="3"/>
      <c r="M17" s="3"/>
      <c r="O17" s="11"/>
    </row>
    <row r="18" spans="1:23" ht="14.5" thickBot="1" x14ac:dyDescent="0.35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5" thickBot="1" x14ac:dyDescent="0.35">
      <c r="D19" s="4"/>
      <c r="F19" s="4"/>
      <c r="G19" s="4"/>
      <c r="H19" s="5"/>
      <c r="K19" s="3"/>
      <c r="L19" s="3"/>
      <c r="M19" s="3"/>
      <c r="O19" s="11"/>
    </row>
    <row r="20" spans="1:23" ht="14.5" thickBot="1" x14ac:dyDescent="0.35">
      <c r="A20" s="26" t="s">
        <v>14</v>
      </c>
      <c r="B20" s="26"/>
      <c r="C20" s="26"/>
      <c r="D20" s="7">
        <v>13114</v>
      </c>
      <c r="F20" s="7">
        <v>18279</v>
      </c>
      <c r="G20" s="4">
        <f>D20-F20</f>
        <v>-5165</v>
      </c>
      <c r="H20" s="5">
        <f>IF((D20&gt;F20),(D20-F20)/F20,IF(D20&lt;F20,-(D20-F20)/F20,IF(D20=F20,0)))</f>
        <v>0.28256469172274196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/>
    </row>
    <row r="21" spans="1:23" ht="392.5" thickBot="1" x14ac:dyDescent="0.35">
      <c r="D21" s="4"/>
      <c r="F21" s="4"/>
      <c r="G21" s="4"/>
      <c r="H21" s="5"/>
      <c r="K21" s="3"/>
      <c r="L21" s="3"/>
      <c r="M21" s="3"/>
      <c r="N21" s="11" t="s">
        <v>26</v>
      </c>
      <c r="O21" s="11"/>
    </row>
    <row r="22" spans="1:23" ht="14.5" thickBot="1" x14ac:dyDescent="0.35">
      <c r="A22" s="6" t="s">
        <v>5</v>
      </c>
      <c r="D22" s="21">
        <f>D10+D12+D14-D16-D18-D20</f>
        <v>24775</v>
      </c>
      <c r="F22" s="21">
        <f>F10+F12+F14-F16-F18-F20</f>
        <v>15638</v>
      </c>
      <c r="G22" s="4">
        <f>D22-F22</f>
        <v>9137</v>
      </c>
      <c r="H22" s="5">
        <f>IF((D22&gt;F22),(D22-F22)/F22,IF(D22&lt;F22,-(D22-F22)/F22,IF(D22=F22,0)))</f>
        <v>0.58428187747793836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/>
    </row>
    <row r="23" spans="1:23" ht="42.5" thickBot="1" x14ac:dyDescent="0.35">
      <c r="D23" s="4"/>
      <c r="F23" s="4"/>
      <c r="G23" s="4"/>
      <c r="H23" s="5"/>
      <c r="K23" s="3"/>
      <c r="L23" s="3"/>
      <c r="M23" s="3"/>
      <c r="N23" s="11" t="s">
        <v>25</v>
      </c>
      <c r="O23" s="11"/>
    </row>
    <row r="24" spans="1:23" ht="14.5" thickBot="1" x14ac:dyDescent="0.35">
      <c r="A24" s="26" t="s">
        <v>9</v>
      </c>
      <c r="B24" s="26"/>
      <c r="C24" s="26"/>
      <c r="D24" s="7">
        <v>24775</v>
      </c>
      <c r="F24" s="7">
        <v>15638</v>
      </c>
      <c r="G24" s="4">
        <f>D24-F24</f>
        <v>9137</v>
      </c>
      <c r="H24" s="5">
        <f>IF((D24&gt;F24),(D24-F24)/F24,IF(D24&lt;F24,-(D24-F24)/F24,IF(D24=F24,0)))</f>
        <v>0.58428187747793836</v>
      </c>
      <c r="I24" s="2">
        <f>IF(D24-F24&lt;500,0,IF(D24-F24&gt;500,1,IF(D24-F24=500,1)))</f>
        <v>1</v>
      </c>
      <c r="J24" s="2">
        <f>IF(F24-D24&lt;500,0,IF(F24-D24&gt;500,1,IF(F24-D24=500,1)))</f>
        <v>0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84.5" thickBot="1" x14ac:dyDescent="0.35">
      <c r="D25" s="4"/>
      <c r="F25" s="4"/>
      <c r="G25" s="4"/>
      <c r="H25" s="5"/>
      <c r="K25" s="3"/>
      <c r="L25" s="3"/>
      <c r="M25" s="3"/>
      <c r="N25" s="11" t="s">
        <v>27</v>
      </c>
      <c r="O25" s="11"/>
    </row>
    <row r="26" spans="1:23" ht="14.5" thickBot="1" x14ac:dyDescent="0.35">
      <c r="A26" s="26" t="s">
        <v>8</v>
      </c>
      <c r="B26" s="26"/>
      <c r="C26" s="26"/>
      <c r="D26" s="7">
        <v>177</v>
      </c>
      <c r="F26" s="7">
        <v>177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5" thickBot="1" x14ac:dyDescent="0.35">
      <c r="D27" s="4"/>
      <c r="F27" s="4"/>
      <c r="G27" s="4"/>
      <c r="H27" s="5"/>
      <c r="K27" s="3"/>
      <c r="L27" s="3"/>
      <c r="M27" s="3"/>
      <c r="O27" s="11"/>
    </row>
    <row r="28" spans="1:23" ht="14.5" thickBot="1" x14ac:dyDescent="0.35">
      <c r="A28" s="26" t="s">
        <v>6</v>
      </c>
      <c r="B28" s="26"/>
      <c r="C28" s="26"/>
      <c r="D28" s="7"/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3">
      <c r="H29" s="5"/>
      <c r="K29" s="3"/>
      <c r="L29" s="3"/>
      <c r="M29" s="3"/>
      <c r="O29" s="11"/>
    </row>
    <row r="30" spans="1:23" x14ac:dyDescent="0.3">
      <c r="C30" s="10"/>
    </row>
    <row r="31" spans="1:23" ht="15" customHeight="1" x14ac:dyDescent="0.3">
      <c r="A31" s="16" t="s">
        <v>23</v>
      </c>
      <c r="B31" s="16"/>
      <c r="D31" s="16"/>
      <c r="E31" s="16"/>
      <c r="F31" s="16"/>
      <c r="G31" s="16"/>
      <c r="H31" s="16"/>
      <c r="P31" s="15"/>
      <c r="Q31" s="15"/>
      <c r="R31" s="15"/>
      <c r="S31" s="15"/>
      <c r="T31" s="15"/>
      <c r="U31" s="15"/>
      <c r="V31" s="15"/>
      <c r="W31" s="15"/>
    </row>
    <row r="32" spans="1:23" ht="18" x14ac:dyDescent="0.4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8" x14ac:dyDescent="0.4">
      <c r="C34" s="22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Judith Morgan</cp:lastModifiedBy>
  <dcterms:created xsi:type="dcterms:W3CDTF">2012-07-11T10:01:28Z</dcterms:created>
  <dcterms:modified xsi:type="dcterms:W3CDTF">2026-06-19T12:01:02Z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